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<sst xmlns="http://schemas.openxmlformats.org/spreadsheetml/2006/main" count="4303" uniqueCount="1009">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</sst>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45352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45352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27400</v>
      </c>
      <c r="D6" s="675">
        <f aca="true" t="shared" si="0" ref="D6:D15">C6-E6</f>
        <v>0</v>
      </c>
      <c r="E6" s="674">
        <f>'1-Баланс'!G95</f>
        <v>27400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26991</v>
      </c>
      <c r="D7" s="675">
        <f t="shared" si="0"/>
        <v>20407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-395</v>
      </c>
      <c r="D8" s="675">
        <f t="shared" si="0"/>
        <v>0</v>
      </c>
      <c r="E8" s="674">
        <f>ABS('2-Отчет за доходите'!C44)-ABS('2-Отчет за доходите'!G44)</f>
        <v>-395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1872</v>
      </c>
      <c r="D9" s="675">
        <f t="shared" si="0"/>
        <v>0</v>
      </c>
      <c r="E9" s="674">
        <f>'3-Отчет за паричния поток'!C45</f>
        <v>1872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2015</v>
      </c>
      <c r="D10" s="675">
        <f t="shared" si="0"/>
        <v>0</v>
      </c>
      <c r="E10" s="674">
        <f>'3-Отчет за паричния поток'!C46</f>
        <v>2015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26991</v>
      </c>
      <c r="D11" s="675">
        <f t="shared" si="0"/>
        <v>0</v>
      </c>
      <c r="E11" s="674">
        <f>'4-Отчет за собствения капитал'!L34</f>
        <v>26991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-1.266025641025641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-0.014634507798895928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-0.9657701711491442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-0.014416058394160583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0.5965447154471545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20.326647564469916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20.318051575931232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13.808022922636104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5.773638968481375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0.6948775055679287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0.011386861313868613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0.002218032605079295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0.015153199214553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0.014927007299270073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0.0001481975473305917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0.028960817717206135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24.058823529411764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2161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403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1758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18729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1070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1070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20306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2202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70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2272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2027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2025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2804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1975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2015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7094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27400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-587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20379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423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423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-395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26991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348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329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349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349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27400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671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844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78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58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140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984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984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982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275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275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587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397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587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397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395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395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385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-748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-11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-515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183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216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461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442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143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1872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2015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1977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-617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-617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30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30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-587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-587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1007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1007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-584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-584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423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423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-584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-584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-395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584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584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-395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-395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27356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27356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-395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30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26991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26991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203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624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16538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16521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2201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387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1814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18769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19516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204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625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2201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387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1814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18769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19517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13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13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13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13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44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44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44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44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204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625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2170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400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1770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18738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19486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36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238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48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51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289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12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12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12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25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3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3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3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3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36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203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239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60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63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9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-3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12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9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311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36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203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239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60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63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9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-3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12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9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311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386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60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60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2161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403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1758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18729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19175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1070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1070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1070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61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2202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431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1740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70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70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2272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3403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2202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431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1740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70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70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2272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2272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1070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1070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1070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61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1131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60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329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329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349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409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329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329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349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349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60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1000000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200000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12663848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1802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390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18760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2050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2052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13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13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44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44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25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25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1758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403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18729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2025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2027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</v>
      </c>
      <c r="D20" s="598">
        <f>SUM(D12:D19)</f>
        <v>386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-587</v>
      </c>
      <c r="H21" s="196">
        <v>-617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20379</v>
      </c>
      <c r="H26" s="598">
        <f>H20+H21+H22</f>
        <v>20349</v>
      </c>
      <c r="M26" s="98"/>
    </row>
    <row r="27" spans="1:8" ht="15.75">
      <c r="A27" s="89" t="s">
        <v>79</v>
      </c>
      <c r="B27" s="91" t="s">
        <v>80</v>
      </c>
      <c r="C27" s="197">
        <v>60</v>
      </c>
      <c r="D27" s="196">
        <v>72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60</v>
      </c>
      <c r="D28" s="598">
        <f>SUM(D24:D27)</f>
        <v>72</v>
      </c>
      <c r="E28" s="202" t="s">
        <v>84</v>
      </c>
      <c r="F28" s="93" t="s">
        <v>85</v>
      </c>
      <c r="G28" s="595">
        <f>SUM(G29:G31)</f>
        <v>423</v>
      </c>
      <c r="H28" s="596">
        <f>SUM(H29:H31)</f>
        <v>1007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423</v>
      </c>
      <c r="H29" s="196">
        <v>1007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-395</v>
      </c>
      <c r="H33" s="196">
        <v>-584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</v>
      </c>
      <c r="H34" s="598">
        <f>H28+H32+H33</f>
        <v>423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16538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16521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26991</v>
      </c>
      <c r="H37" s="600">
        <f>H26+H18+H34</f>
        <v>27356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2161</v>
      </c>
      <c r="D40" s="596">
        <f>D41+D42+D44</f>
        <v>2201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403</v>
      </c>
      <c r="D41" s="196">
        <v>387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1758</v>
      </c>
      <c r="D42" s="196">
        <v>1814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60</v>
      </c>
      <c r="H44" s="196">
        <v>63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18729</v>
      </c>
      <c r="D46" s="598">
        <f>D35+D40+D45</f>
        <v>18769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1070</v>
      </c>
      <c r="D48" s="196">
        <v>1274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</v>
      </c>
      <c r="H50" s="596">
        <f>SUM(H44:H49)</f>
        <v>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1070</v>
      </c>
      <c r="D52" s="598">
        <f>SUM(D48:D51)</f>
        <v>1274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61</v>
      </c>
      <c r="D55" s="479">
        <v>62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20306</v>
      </c>
      <c r="D56" s="602">
        <f>D20+D21+D22+D28+D33+D46+D52+D54+D55</f>
        <v>20563</v>
      </c>
      <c r="E56" s="100" t="s">
        <v>850</v>
      </c>
      <c r="F56" s="99" t="s">
        <v>172</v>
      </c>
      <c r="G56" s="599">
        <f>G50+G52+G53+G54+G55</f>
        <v>60</v>
      </c>
      <c r="H56" s="600">
        <f>H50+H52+H53+H54+H55</f>
        <v>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348</v>
      </c>
      <c r="H61" s="596">
        <f>SUM(H62:H68)</f>
        <v>354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329</v>
      </c>
      <c r="H62" s="196">
        <v>337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2202</v>
      </c>
      <c r="D68" s="196">
        <v>2435</v>
      </c>
      <c r="E68" s="89" t="s">
        <v>212</v>
      </c>
      <c r="F68" s="93" t="s">
        <v>213</v>
      </c>
      <c r="G68" s="197">
        <v>4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349</v>
      </c>
      <c r="H71" s="598">
        <f>H59+H60+H61+H69+H70</f>
        <v>355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70</v>
      </c>
      <c r="D75" s="196">
        <v>72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2272</v>
      </c>
      <c r="D76" s="598">
        <f>SUM(D68:D75)</f>
        <v>2507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2027</v>
      </c>
      <c r="D79" s="596">
        <f>SUM(D80:D82)</f>
        <v>2052</v>
      </c>
      <c r="E79" s="205" t="s">
        <v>849</v>
      </c>
      <c r="F79" s="99" t="s">
        <v>241</v>
      </c>
      <c r="G79" s="599">
        <f>G71+G73+G75+G77</f>
        <v>349</v>
      </c>
      <c r="H79" s="600">
        <f>H71+H73+H75+H77</f>
        <v>355</v>
      </c>
    </row>
    <row r="80" spans="1:8" ht="15.75">
      <c r="A80" s="89" t="s">
        <v>239</v>
      </c>
      <c r="B80" s="91" t="s">
        <v>240</v>
      </c>
      <c r="C80" s="197">
        <v>2025</v>
      </c>
      <c r="D80" s="196">
        <v>2050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2804</v>
      </c>
      <c r="D85" s="598">
        <f>D84+D83+D79</f>
        <v>2829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1975</v>
      </c>
      <c r="D89" s="196">
        <v>1830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38</v>
      </c>
      <c r="D90" s="196">
        <v>38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2015</v>
      </c>
      <c r="D92" s="598">
        <f>SUM(D88:D91)</f>
        <v>1872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7094</v>
      </c>
      <c r="D94" s="602">
        <f>D65+D76+D85+D92+D93</f>
        <v>7211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27400</v>
      </c>
      <c r="D95" s="604">
        <f>D94+D56</f>
        <v>27774</v>
      </c>
      <c r="E95" s="229" t="s">
        <v>941</v>
      </c>
      <c r="F95" s="489" t="s">
        <v>268</v>
      </c>
      <c r="G95" s="603">
        <f>G37+G40+G56+G79</f>
        <v>27400</v>
      </c>
      <c r="H95" s="604">
        <f>H37+H40+H56+H79</f>
        <v>27774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45352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4">
      <selection activeCell="H42" sqref="H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41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7">
        <v>13</v>
      </c>
      <c r="E14" s="245" t="s">
        <v>285</v>
      </c>
      <c r="F14" s="240" t="s">
        <v>286</v>
      </c>
      <c r="G14" s="316">
        <v>312</v>
      </c>
      <c r="H14" s="317">
        <v>152</v>
      </c>
    </row>
    <row r="15" spans="1:8" ht="15.75">
      <c r="A15" s="194" t="s">
        <v>287</v>
      </c>
      <c r="B15" s="190" t="s">
        <v>288</v>
      </c>
      <c r="C15" s="316">
        <v>671</v>
      </c>
      <c r="D15" s="317">
        <v>639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108</v>
      </c>
      <c r="D16" s="317">
        <v>107</v>
      </c>
      <c r="E16" s="236" t="s">
        <v>52</v>
      </c>
      <c r="F16" s="264" t="s">
        <v>292</v>
      </c>
      <c r="G16" s="628">
        <f>SUM(G12:G15)</f>
        <v>312</v>
      </c>
      <c r="H16" s="629">
        <f>SUM(H12:H15)</f>
        <v>152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844</v>
      </c>
      <c r="D22" s="629">
        <f>SUM(D12:D18)+D19</f>
        <v>811</v>
      </c>
      <c r="E22" s="194" t="s">
        <v>309</v>
      </c>
      <c r="F22" s="237" t="s">
        <v>310</v>
      </c>
      <c r="G22" s="316">
        <v>275</v>
      </c>
      <c r="H22" s="317">
        <v>265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8</v>
      </c>
      <c r="E25" s="194" t="s">
        <v>318</v>
      </c>
      <c r="F25" s="237" t="s">
        <v>319</v>
      </c>
      <c r="G25" s="316"/>
      <c r="H25" s="317">
        <v>127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78</v>
      </c>
      <c r="D27" s="317"/>
      <c r="E27" s="236" t="s">
        <v>104</v>
      </c>
      <c r="F27" s="238" t="s">
        <v>326</v>
      </c>
      <c r="G27" s="628">
        <f>SUM(G22:G26)</f>
        <v>275</v>
      </c>
      <c r="H27" s="629">
        <f>SUM(H22:H26)</f>
        <v>392</v>
      </c>
    </row>
    <row r="28" spans="1:8" ht="15.75">
      <c r="A28" s="194" t="s">
        <v>79</v>
      </c>
      <c r="B28" s="237" t="s">
        <v>327</v>
      </c>
      <c r="C28" s="316">
        <v>58</v>
      </c>
      <c r="D28" s="317">
        <v>340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140</v>
      </c>
      <c r="D29" s="629">
        <f>SUM(D25:D28)</f>
        <v>348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984</v>
      </c>
      <c r="D31" s="635">
        <f>D29+D22</f>
        <v>1159</v>
      </c>
      <c r="E31" s="251" t="s">
        <v>824</v>
      </c>
      <c r="F31" s="266" t="s">
        <v>331</v>
      </c>
      <c r="G31" s="253">
        <f>G16+G18+G27</f>
        <v>587</v>
      </c>
      <c r="H31" s="254">
        <f>H16+H18+H27</f>
        <v>544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397</v>
      </c>
      <c r="H33" s="629">
        <f>IF((D31-H31)&gt;0,D31-H31,0)</f>
        <v>615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984</v>
      </c>
      <c r="D36" s="637">
        <f>D31-D34+D35</f>
        <v>1159</v>
      </c>
      <c r="E36" s="262" t="s">
        <v>346</v>
      </c>
      <c r="F36" s="256" t="s">
        <v>347</v>
      </c>
      <c r="G36" s="267">
        <f>G35-G34+G31</f>
        <v>587</v>
      </c>
      <c r="H36" s="268">
        <f>H35-H34+H31</f>
        <v>544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397</v>
      </c>
      <c r="H37" s="254">
        <f>IF((D36-H36)&gt;0,D36-H36,0)</f>
        <v>615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-31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</v>
      </c>
      <c r="D40" s="317">
        <v>-31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395</v>
      </c>
      <c r="H42" s="244">
        <f>IF(H37&gt;0,IF(D38+H37&lt;0,0,D38+H37),IF(D37-D38&lt;0,D38-D37,0))</f>
        <v>584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395</v>
      </c>
      <c r="H44" s="268">
        <f>IF(D42=0,IF(H42-H43&gt;0,H42-H43+D43,0),IF(D42-D43&lt;0,D43-D42+H43,0))</f>
        <v>584</v>
      </c>
    </row>
    <row r="45" spans="1:8" ht="16.5" thickBot="1">
      <c r="A45" s="270" t="s">
        <v>371</v>
      </c>
      <c r="B45" s="271" t="s">
        <v>372</v>
      </c>
      <c r="C45" s="630">
        <f>C36+C38+C42</f>
        <v>982</v>
      </c>
      <c r="D45" s="631">
        <f>D36+D38+D42</f>
        <v>1128</v>
      </c>
      <c r="E45" s="270" t="s">
        <v>373</v>
      </c>
      <c r="F45" s="272" t="s">
        <v>374</v>
      </c>
      <c r="G45" s="630">
        <f>G42+G36</f>
        <v>982</v>
      </c>
      <c r="H45" s="631">
        <f>H42+H36</f>
        <v>1128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45352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G48" sqref="G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385</v>
      </c>
      <c r="D11" s="196">
        <v>182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-136</v>
      </c>
      <c r="D12" s="196">
        <v>-105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-748</v>
      </c>
      <c r="D14" s="196">
        <v>-715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-11</v>
      </c>
      <c r="D19" s="196">
        <v>174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-515</v>
      </c>
      <c r="D21" s="659">
        <f>SUM(D11:D20)</f>
        <v>-469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35</v>
      </c>
      <c r="D27" s="196">
        <v>35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-2324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183</v>
      </c>
      <c r="D32" s="196">
        <v>1126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216</v>
      </c>
      <c r="D33" s="659">
        <f>SUM(D23:D32)</f>
        <v>-1164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461</v>
      </c>
      <c r="D37" s="196">
        <v>708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-528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6">
        <v>-19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17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442</v>
      </c>
      <c r="D43" s="661">
        <f>SUM(D35:D42)</f>
        <v>175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143</v>
      </c>
      <c r="D44" s="307">
        <f>D43+D33+D21</f>
        <v>-1458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1872</v>
      </c>
      <c r="D45" s="309">
        <v>3330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2015</v>
      </c>
      <c r="D46" s="311">
        <f>D45+D44</f>
        <v>1872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1977</v>
      </c>
      <c r="D47" s="298">
        <v>1834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38</v>
      </c>
      <c r="D48" s="281">
        <v>38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45352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35" sqref="E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-617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1007</v>
      </c>
      <c r="J13" s="584">
        <f>'1-Баланс'!H30+'1-Баланс'!H33</f>
        <v>-584</v>
      </c>
      <c r="K13" s="585"/>
      <c r="L13" s="584">
        <f>SUM(C13:K13)</f>
        <v>27356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-617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1007</v>
      </c>
      <c r="J17" s="653">
        <f t="shared" si="2"/>
        <v>-584</v>
      </c>
      <c r="K17" s="653">
        <f t="shared" si="2"/>
        <v>0</v>
      </c>
      <c r="L17" s="584">
        <f t="shared" si="1"/>
        <v>27356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-395</v>
      </c>
      <c r="K18" s="585"/>
      <c r="L18" s="584">
        <f t="shared" si="1"/>
        <v>-395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-584</v>
      </c>
      <c r="J19" s="168">
        <f>J20+J21</f>
        <v>584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-584</v>
      </c>
      <c r="J21" s="316">
        <v>584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30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30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30</v>
      </c>
      <c r="F27" s="316"/>
      <c r="G27" s="316"/>
      <c r="H27" s="316"/>
      <c r="I27" s="316"/>
      <c r="J27" s="316"/>
      <c r="K27" s="316"/>
      <c r="L27" s="584">
        <f t="shared" si="1"/>
        <v>30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-587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423</v>
      </c>
      <c r="J31" s="653">
        <f t="shared" si="6"/>
        <v>-395</v>
      </c>
      <c r="K31" s="653">
        <f t="shared" si="6"/>
        <v>0</v>
      </c>
      <c r="L31" s="584">
        <f t="shared" si="1"/>
        <v>26991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-587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423</v>
      </c>
      <c r="J34" s="587">
        <f t="shared" si="7"/>
        <v>-395</v>
      </c>
      <c r="K34" s="587">
        <f t="shared" si="7"/>
        <v>0</v>
      </c>
      <c r="L34" s="651">
        <f t="shared" si="1"/>
        <v>26991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45352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02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02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0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0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0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0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0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0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0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0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0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0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0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45352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R41" sqref="R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36</v>
      </c>
      <c r="L13" s="328"/>
      <c r="M13" s="328"/>
      <c r="N13" s="329">
        <f t="shared" si="4"/>
        <v>36</v>
      </c>
      <c r="O13" s="328"/>
      <c r="P13" s="328"/>
      <c r="Q13" s="329">
        <f t="shared" si="0"/>
        <v>36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203</v>
      </c>
      <c r="E16" s="328">
        <v>1</v>
      </c>
      <c r="F16" s="328"/>
      <c r="G16" s="329">
        <f t="shared" si="2"/>
        <v>204</v>
      </c>
      <c r="H16" s="328"/>
      <c r="I16" s="328"/>
      <c r="J16" s="329">
        <f t="shared" si="3"/>
        <v>204</v>
      </c>
      <c r="K16" s="328">
        <v>202</v>
      </c>
      <c r="L16" s="328">
        <v>1</v>
      </c>
      <c r="M16" s="328"/>
      <c r="N16" s="329">
        <f t="shared" si="4"/>
        <v>203</v>
      </c>
      <c r="O16" s="328"/>
      <c r="P16" s="328"/>
      <c r="Q16" s="329">
        <f t="shared" si="0"/>
        <v>203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624</v>
      </c>
      <c r="E19" s="330">
        <f>SUM(E11:E18)</f>
        <v>1</v>
      </c>
      <c r="F19" s="330">
        <f>SUM(F11:F18)</f>
        <v>0</v>
      </c>
      <c r="G19" s="329">
        <f t="shared" si="2"/>
        <v>625</v>
      </c>
      <c r="H19" s="330">
        <f>SUM(H11:H18)</f>
        <v>0</v>
      </c>
      <c r="I19" s="330">
        <f>SUM(I11:I18)</f>
        <v>0</v>
      </c>
      <c r="J19" s="329">
        <f t="shared" si="3"/>
        <v>625</v>
      </c>
      <c r="K19" s="330">
        <f>SUM(K11:K18)</f>
        <v>238</v>
      </c>
      <c r="L19" s="330">
        <f>SUM(L11:L18)</f>
        <v>1</v>
      </c>
      <c r="M19" s="330">
        <f>SUM(M11:M18)</f>
        <v>0</v>
      </c>
      <c r="N19" s="329">
        <f t="shared" si="4"/>
        <v>239</v>
      </c>
      <c r="O19" s="330">
        <f>SUM(O11:O18)</f>
        <v>0</v>
      </c>
      <c r="P19" s="330">
        <f>SUM(P11:P18)</f>
        <v>0</v>
      </c>
      <c r="Q19" s="329">
        <f t="shared" si="0"/>
        <v>239</v>
      </c>
      <c r="R19" s="340">
        <f t="shared" si="1"/>
        <v>386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48</v>
      </c>
      <c r="L27" s="328">
        <v>12</v>
      </c>
      <c r="M27" s="328"/>
      <c r="N27" s="329">
        <f t="shared" si="4"/>
        <v>60</v>
      </c>
      <c r="O27" s="328"/>
      <c r="P27" s="328"/>
      <c r="Q27" s="329">
        <f t="shared" si="0"/>
        <v>60</v>
      </c>
      <c r="R27" s="340">
        <f t="shared" si="1"/>
        <v>60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123</v>
      </c>
      <c r="H28" s="332">
        <f t="shared" si="5"/>
        <v>0</v>
      </c>
      <c r="I28" s="332">
        <f t="shared" si="5"/>
        <v>0</v>
      </c>
      <c r="J28" s="333">
        <f t="shared" si="3"/>
        <v>123</v>
      </c>
      <c r="K28" s="332">
        <f t="shared" si="5"/>
        <v>51</v>
      </c>
      <c r="L28" s="332">
        <f t="shared" si="5"/>
        <v>12</v>
      </c>
      <c r="M28" s="332">
        <f t="shared" si="5"/>
        <v>0</v>
      </c>
      <c r="N28" s="333">
        <f t="shared" si="4"/>
        <v>63</v>
      </c>
      <c r="O28" s="332">
        <f t="shared" si="5"/>
        <v>0</v>
      </c>
      <c r="P28" s="332">
        <f t="shared" si="5"/>
        <v>0</v>
      </c>
      <c r="Q28" s="333">
        <f t="shared" si="0"/>
        <v>63</v>
      </c>
      <c r="R28" s="343">
        <f t="shared" si="1"/>
        <v>60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16538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16521</v>
      </c>
      <c r="E31" s="328"/>
      <c r="F31" s="328"/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2201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2201</v>
      </c>
      <c r="H35" s="324">
        <f t="shared" si="9"/>
        <v>13</v>
      </c>
      <c r="I35" s="324">
        <f t="shared" si="9"/>
        <v>44</v>
      </c>
      <c r="J35" s="329">
        <f t="shared" si="3"/>
        <v>2170</v>
      </c>
      <c r="K35" s="324">
        <f t="shared" si="9"/>
        <v>0</v>
      </c>
      <c r="L35" s="324">
        <f t="shared" si="9"/>
        <v>12</v>
      </c>
      <c r="M35" s="324">
        <f t="shared" si="9"/>
        <v>3</v>
      </c>
      <c r="N35" s="329">
        <f t="shared" si="4"/>
        <v>9</v>
      </c>
      <c r="O35" s="324">
        <f t="shared" si="9"/>
        <v>0</v>
      </c>
      <c r="P35" s="324">
        <f t="shared" si="9"/>
        <v>0</v>
      </c>
      <c r="Q35" s="329">
        <f t="shared" si="7"/>
        <v>9</v>
      </c>
      <c r="R35" s="340">
        <f t="shared" si="8"/>
        <v>2161</v>
      </c>
    </row>
    <row r="36" spans="1:18" ht="15.75">
      <c r="A36" s="339"/>
      <c r="B36" s="321" t="s">
        <v>121</v>
      </c>
      <c r="C36" s="152" t="s">
        <v>569</v>
      </c>
      <c r="D36" s="328">
        <v>387</v>
      </c>
      <c r="E36" s="328"/>
      <c r="F36" s="328"/>
      <c r="G36" s="329">
        <f t="shared" si="2"/>
        <v>387</v>
      </c>
      <c r="H36" s="328">
        <v>13</v>
      </c>
      <c r="I36" s="328"/>
      <c r="J36" s="329">
        <f t="shared" si="3"/>
        <v>400</v>
      </c>
      <c r="K36" s="328"/>
      <c r="L36" s="328"/>
      <c r="M36" s="328">
        <v>3</v>
      </c>
      <c r="N36" s="329">
        <f t="shared" si="4"/>
        <v>-3</v>
      </c>
      <c r="O36" s="328"/>
      <c r="P36" s="328"/>
      <c r="Q36" s="329">
        <f t="shared" si="7"/>
        <v>-3</v>
      </c>
      <c r="R36" s="340">
        <f t="shared" si="8"/>
        <v>403</v>
      </c>
    </row>
    <row r="37" spans="1:18" ht="15.75">
      <c r="A37" s="339"/>
      <c r="B37" s="321" t="s">
        <v>570</v>
      </c>
      <c r="C37" s="152" t="s">
        <v>571</v>
      </c>
      <c r="D37" s="328">
        <v>1814</v>
      </c>
      <c r="E37" s="328"/>
      <c r="F37" s="328"/>
      <c r="G37" s="329">
        <f t="shared" si="2"/>
        <v>1814</v>
      </c>
      <c r="H37" s="328"/>
      <c r="I37" s="328">
        <v>44</v>
      </c>
      <c r="J37" s="329">
        <f t="shared" si="3"/>
        <v>1770</v>
      </c>
      <c r="K37" s="328"/>
      <c r="L37" s="328">
        <v>12</v>
      </c>
      <c r="M37" s="328"/>
      <c r="N37" s="329">
        <f t="shared" si="4"/>
        <v>12</v>
      </c>
      <c r="O37" s="328"/>
      <c r="P37" s="328"/>
      <c r="Q37" s="329">
        <f t="shared" si="7"/>
        <v>12</v>
      </c>
      <c r="R37" s="340">
        <f t="shared" si="8"/>
        <v>1758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18769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18769</v>
      </c>
      <c r="H41" s="330">
        <f t="shared" si="10"/>
        <v>13</v>
      </c>
      <c r="I41" s="330">
        <f t="shared" si="10"/>
        <v>44</v>
      </c>
      <c r="J41" s="329">
        <f t="shared" si="3"/>
        <v>18738</v>
      </c>
      <c r="K41" s="330">
        <f t="shared" si="10"/>
        <v>0</v>
      </c>
      <c r="L41" s="330">
        <f t="shared" si="10"/>
        <v>12</v>
      </c>
      <c r="M41" s="330">
        <f t="shared" si="10"/>
        <v>3</v>
      </c>
      <c r="N41" s="329">
        <f t="shared" si="4"/>
        <v>9</v>
      </c>
      <c r="O41" s="330">
        <f t="shared" si="10"/>
        <v>0</v>
      </c>
      <c r="P41" s="330">
        <f t="shared" si="10"/>
        <v>0</v>
      </c>
      <c r="Q41" s="329">
        <f t="shared" si="7"/>
        <v>9</v>
      </c>
      <c r="R41" s="340">
        <f t="shared" si="8"/>
        <v>18729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19516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19517</v>
      </c>
      <c r="H43" s="349">
        <f t="shared" si="11"/>
        <v>13</v>
      </c>
      <c r="I43" s="349">
        <f t="shared" si="11"/>
        <v>44</v>
      </c>
      <c r="J43" s="349">
        <f t="shared" si="11"/>
        <v>19486</v>
      </c>
      <c r="K43" s="349">
        <f t="shared" si="11"/>
        <v>289</v>
      </c>
      <c r="L43" s="349">
        <f t="shared" si="11"/>
        <v>25</v>
      </c>
      <c r="M43" s="349">
        <f t="shared" si="11"/>
        <v>3</v>
      </c>
      <c r="N43" s="349">
        <f t="shared" si="11"/>
        <v>311</v>
      </c>
      <c r="O43" s="349">
        <f t="shared" si="11"/>
        <v>0</v>
      </c>
      <c r="P43" s="349">
        <f t="shared" si="11"/>
        <v>0</v>
      </c>
      <c r="Q43" s="349">
        <f t="shared" si="11"/>
        <v>311</v>
      </c>
      <c r="R43" s="350">
        <f t="shared" si="11"/>
        <v>19175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45352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Милчо Пеев Кълчишков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96"/>
      <c r="C51" s="703" t="s">
        <v>990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2:9" ht="15.75">
      <c r="B57" s="696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46" sqref="D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1070</v>
      </c>
      <c r="D13" s="362">
        <f>SUM(D14:D16)</f>
        <v>0</v>
      </c>
      <c r="E13" s="369">
        <f>SUM(E14:E16)</f>
        <v>1070</v>
      </c>
      <c r="F13" s="133"/>
    </row>
    <row r="14" spans="1:6" ht="15.75">
      <c r="A14" s="370" t="s">
        <v>596</v>
      </c>
      <c r="B14" s="135" t="s">
        <v>597</v>
      </c>
      <c r="C14" s="368">
        <v>1070</v>
      </c>
      <c r="D14" s="368"/>
      <c r="E14" s="369">
        <f aca="true" t="shared" si="0" ref="E14:E44">C14-D14</f>
        <v>1070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1070</v>
      </c>
      <c r="D21" s="440">
        <f>D13+D17+D18</f>
        <v>0</v>
      </c>
      <c r="E21" s="441">
        <f>E13+E17+E18</f>
        <v>1070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61</v>
      </c>
      <c r="D23" s="443"/>
      <c r="E23" s="442">
        <f t="shared" si="0"/>
        <v>61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2202</v>
      </c>
      <c r="D26" s="362">
        <f>SUM(D27:D29)</f>
        <v>2202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431</v>
      </c>
      <c r="D27" s="368">
        <v>431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31</v>
      </c>
      <c r="D28" s="368">
        <v>31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1740</v>
      </c>
      <c r="D29" s="368">
        <v>1740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70</v>
      </c>
      <c r="D40" s="362">
        <f>SUM(D41:D44)</f>
        <v>70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70</v>
      </c>
      <c r="D44" s="368">
        <v>70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2272</v>
      </c>
      <c r="D45" s="438">
        <f>D26+D30+D31+D33+D32+D34+D35+D40</f>
        <v>2272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3403</v>
      </c>
      <c r="D46" s="444">
        <f>D45+D23+D21+D11</f>
        <v>2272</v>
      </c>
      <c r="E46" s="445">
        <f>E45+E23+E21+E11</f>
        <v>1131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60</v>
      </c>
      <c r="D54" s="138">
        <f>SUM(D55:D57)</f>
        <v>0</v>
      </c>
      <c r="E54" s="136">
        <f>C54-D54</f>
        <v>60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60</v>
      </c>
      <c r="D57" s="197"/>
      <c r="E57" s="136">
        <f t="shared" si="1"/>
        <v>60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60</v>
      </c>
      <c r="D68" s="435">
        <f>D54+D58+D63+D64+D65+D66</f>
        <v>0</v>
      </c>
      <c r="E68" s="436">
        <f t="shared" si="1"/>
        <v>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329</v>
      </c>
      <c r="D73" s="137">
        <f>SUM(D74:D76)</f>
        <v>329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329</v>
      </c>
      <c r="D76" s="197">
        <v>329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</v>
      </c>
      <c r="D87" s="134">
        <f>SUM(D88:D92)+D96</f>
        <v>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349</v>
      </c>
      <c r="D98" s="433">
        <f>D87+D82+D77+D73+D97</f>
        <v>349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409</v>
      </c>
      <c r="D99" s="427">
        <f>D98+D70+D68</f>
        <v>349</v>
      </c>
      <c r="E99" s="427">
        <f>E98+E70+E68</f>
        <v>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45352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6'!$C$51</f>
        <v>Цвета Калуст Калустян-Бакърджиева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>
        <v>1000000</v>
      </c>
      <c r="D14" s="449"/>
      <c r="E14" s="449"/>
      <c r="F14" s="449">
        <v>1802</v>
      </c>
      <c r="G14" s="449"/>
      <c r="H14" s="449">
        <v>44</v>
      </c>
      <c r="I14" s="450">
        <f aca="true" t="shared" si="0" ref="I14:I27">F14+G14-H14</f>
        <v>1758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200000</v>
      </c>
      <c r="D16" s="449"/>
      <c r="E16" s="449"/>
      <c r="F16" s="449">
        <v>390</v>
      </c>
      <c r="G16" s="449">
        <v>13</v>
      </c>
      <c r="H16" s="449"/>
      <c r="I16" s="450">
        <f t="shared" si="0"/>
        <v>403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12663848</v>
      </c>
      <c r="D18" s="456">
        <f t="shared" si="1"/>
        <v>0</v>
      </c>
      <c r="E18" s="456">
        <f t="shared" si="1"/>
        <v>0</v>
      </c>
      <c r="F18" s="456">
        <f t="shared" si="1"/>
        <v>18760</v>
      </c>
      <c r="G18" s="456">
        <f t="shared" si="1"/>
        <v>13</v>
      </c>
      <c r="H18" s="456">
        <f t="shared" si="1"/>
        <v>44</v>
      </c>
      <c r="I18" s="457">
        <f t="shared" si="0"/>
        <v>18729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2050</v>
      </c>
      <c r="G24" s="449"/>
      <c r="H24" s="449">
        <v>25</v>
      </c>
      <c r="I24" s="450">
        <f t="shared" si="0"/>
        <v>2025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2052</v>
      </c>
      <c r="G27" s="456">
        <f t="shared" si="2"/>
        <v>0</v>
      </c>
      <c r="H27" s="456">
        <f t="shared" si="2"/>
        <v>25</v>
      </c>
      <c r="I27" s="457">
        <f t="shared" si="0"/>
        <v>2027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45352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tr">
        <f>'Справка 7'!$B$116</f>
        <v>Цвета Калуст Калустян-Бакърджиева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2023-07-19T12:09:34Z</cp:lastPrinted>
  <dcterms:created xsi:type="dcterms:W3CDTF">2006-09-16T00:00:00Z</dcterms:created>
  <dcterms:modified xsi:type="dcterms:W3CDTF">2024-03-21T08:16:03Z</dcterms:modified>
  <cp:category/>
  <cp:version/>
  <cp:contentType/>
  <cp:contentStatus/>
</cp:coreProperties>
</file>